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<sst xmlns="http://schemas.openxmlformats.org/spreadsheetml/2006/main" count="89" uniqueCount="60">
  <si>
    <t>Ohmsches Gesetz und Leistung</t>
  </si>
  <si>
    <t>N</t>
  </si>
  <si>
    <t>I</t>
  </si>
  <si>
    <t>U</t>
  </si>
  <si>
    <t>R</t>
  </si>
  <si>
    <t>kapazitiver Blindwidwerstand Xc</t>
  </si>
  <si>
    <t>f</t>
  </si>
  <si>
    <t>C</t>
  </si>
  <si>
    <t>Xc</t>
  </si>
  <si>
    <t>L</t>
  </si>
  <si>
    <r>
      <t>induktiver Blindwiderstand X</t>
    </r>
    <r>
      <rPr>
        <b/>
        <sz val="7"/>
        <rFont val="Arial"/>
        <family val="2"/>
      </rPr>
      <t>L</t>
    </r>
  </si>
  <si>
    <r>
      <t>X</t>
    </r>
    <r>
      <rPr>
        <b/>
        <sz val="7"/>
        <rFont val="Arial"/>
        <family val="2"/>
      </rPr>
      <t>L</t>
    </r>
  </si>
  <si>
    <t>Einheiten   MHz - pF - Ohm</t>
  </si>
  <si>
    <t>Einheiten   MHz - uH - Ohm</t>
  </si>
  <si>
    <t>Einheiten   W - A - V - Ohm</t>
  </si>
  <si>
    <t>Kondensator in Serie</t>
  </si>
  <si>
    <t>C1</t>
  </si>
  <si>
    <t>C2</t>
  </si>
  <si>
    <t>Cges</t>
  </si>
  <si>
    <t>Widerstand parallel</t>
  </si>
  <si>
    <t>R1</t>
  </si>
  <si>
    <t>R2</t>
  </si>
  <si>
    <t>Rges</t>
  </si>
  <si>
    <t>Verhältniszahl</t>
  </si>
  <si>
    <t>dB Leistung</t>
  </si>
  <si>
    <t>dB Spannung dB Strom</t>
  </si>
  <si>
    <t>dB  Umrechnung</t>
  </si>
  <si>
    <t>W</t>
  </si>
  <si>
    <r>
      <t>Blindwiderstand XL, Xc  (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, MHz, pF, µH)</t>
    </r>
  </si>
  <si>
    <t>Z</t>
  </si>
  <si>
    <t>ohmscher Widerstand</t>
  </si>
  <si>
    <t>Induktivität in H</t>
  </si>
  <si>
    <t>Kapazität in F</t>
  </si>
  <si>
    <t>Frequenz in Hz</t>
  </si>
  <si>
    <t>Schein- widerstand</t>
  </si>
  <si>
    <t>Phasen- winkel</t>
  </si>
  <si>
    <t>Verlust- winkel</t>
  </si>
  <si>
    <r>
      <t>X</t>
    </r>
    <r>
      <rPr>
        <b/>
        <sz val="10"/>
        <color indexed="10"/>
        <rFont val="Arial"/>
        <family val="2"/>
      </rPr>
      <t>L</t>
    </r>
  </si>
  <si>
    <t>Blindwider- stand L</t>
  </si>
  <si>
    <t>Blindwider- stand C</t>
  </si>
  <si>
    <t>Zeit t</t>
  </si>
  <si>
    <t>Grenzfrequ. fg</t>
  </si>
  <si>
    <t>Siebfaktor S</t>
  </si>
  <si>
    <t>Frequenz</t>
  </si>
  <si>
    <t>Uc Ladung</t>
  </si>
  <si>
    <t>Uc Entladung</t>
  </si>
  <si>
    <t>Wechselstrom Scheinwiderstände  ( Impedanzen )</t>
  </si>
  <si>
    <r>
      <t xml:space="preserve">Zeitkonst. </t>
    </r>
    <r>
      <rPr>
        <b/>
        <sz val="10"/>
        <rFont val="Symbol"/>
        <family val="1"/>
      </rPr>
      <t>t</t>
    </r>
  </si>
  <si>
    <r>
      <t xml:space="preserve">tg </t>
    </r>
    <r>
      <rPr>
        <b/>
        <sz val="10"/>
        <color indexed="10"/>
        <rFont val="Symbol"/>
        <family val="1"/>
      </rPr>
      <t>j</t>
    </r>
  </si>
  <si>
    <r>
      <t xml:space="preserve">tg </t>
    </r>
    <r>
      <rPr>
        <b/>
        <sz val="10"/>
        <color indexed="10"/>
        <rFont val="Symbol"/>
        <family val="1"/>
      </rPr>
      <t>d</t>
    </r>
  </si>
  <si>
    <t>Jc Ladung</t>
  </si>
  <si>
    <t>Jc Entladung</t>
  </si>
  <si>
    <r>
      <t xml:space="preserve">Zeitkonstante, Siebfaktor u. Grenzfrequenz von RC - Gliedern) in ( V, A, Hz, 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, F, sec)</t>
    </r>
  </si>
  <si>
    <t>ic</t>
  </si>
  <si>
    <t>t</t>
  </si>
  <si>
    <t>uc</t>
  </si>
  <si>
    <r>
      <t>Ln e^ -t/</t>
    </r>
    <r>
      <rPr>
        <sz val="10"/>
        <rFont val="Symbol"/>
        <family val="1"/>
      </rPr>
      <t>t</t>
    </r>
  </si>
  <si>
    <r>
      <t xml:space="preserve">Ladung eines Kondensators im Gleichstromkreis ( V, A, 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, F, sec )</t>
    </r>
  </si>
  <si>
    <r>
      <t xml:space="preserve">Entladung eines Kondensators im Gleichstromkreis ( V, A, 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>, F, sec )</t>
    </r>
  </si>
  <si>
    <r>
      <t xml:space="preserve">Zeitkonst. </t>
    </r>
    <r>
      <rPr>
        <sz val="14"/>
        <rFont val="Symbol"/>
        <family val="1"/>
      </rPr>
      <t>t</t>
    </r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</si>
</sst>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"/>
    <numFmt numFmtId="176" formatCode="0.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10"/>
      <name val="Arial Narrow"/>
      <family val="2"/>
    </font>
    <font>
      <b/>
      <sz val="10"/>
      <name val="Symbol"/>
      <family val="1"/>
    </font>
    <font>
      <b/>
      <sz val="10"/>
      <color indexed="10"/>
      <name val="Symbol"/>
      <family val="1"/>
    </font>
    <font>
      <sz val="10"/>
      <name val="Symbol"/>
      <family val="1"/>
    </font>
    <font>
      <sz val="14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0" borderId="9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 vertical="justify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21" xfId="0" applyFont="1" applyFill="1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center"/>
    </xf>
    <xf numFmtId="1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center"/>
    </xf>
    <xf numFmtId="11" fontId="0" fillId="2" borderId="1" xfId="0" applyNumberFormat="1" applyFill="1" applyBorder="1" applyAlignment="1" applyProtection="1">
      <alignment horizontal="center"/>
      <protection locked="0"/>
    </xf>
    <xf numFmtId="11" fontId="0" fillId="2" borderId="2" xfId="0" applyNumberForma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hidden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4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1" fontId="0" fillId="2" borderId="5" xfId="0" applyNumberFormat="1" applyFont="1" applyFill="1" applyBorder="1" applyAlignment="1" applyProtection="1">
      <alignment horizontal="center"/>
      <protection locked="0"/>
    </xf>
    <xf numFmtId="170" fontId="0" fillId="2" borderId="5" xfId="0" applyNumberFormat="1" applyFont="1" applyFill="1" applyBorder="1" applyAlignment="1" applyProtection="1">
      <alignment horizontal="center"/>
      <protection locked="0"/>
    </xf>
    <xf numFmtId="11" fontId="0" fillId="2" borderId="9" xfId="0" applyNumberFormat="1" applyFont="1" applyFill="1" applyBorder="1" applyAlignment="1" applyProtection="1">
      <alignment horizontal="center"/>
      <protection locked="0"/>
    </xf>
    <xf numFmtId="11" fontId="0" fillId="2" borderId="1" xfId="0" applyNumberFormat="1" applyFont="1" applyFill="1" applyBorder="1" applyAlignment="1" applyProtection="1">
      <alignment horizontal="center"/>
      <protection locked="0"/>
    </xf>
    <xf numFmtId="11" fontId="0" fillId="2" borderId="2" xfId="0" applyNumberFormat="1" applyFont="1" applyFill="1" applyBorder="1" applyAlignment="1" applyProtection="1">
      <alignment horizontal="center"/>
      <protection locked="0"/>
    </xf>
    <xf numFmtId="170" fontId="0" fillId="2" borderId="2" xfId="0" applyNumberFormat="1" applyFont="1" applyFill="1" applyBorder="1" applyAlignment="1" applyProtection="1">
      <alignment horizontal="center"/>
      <protection locked="0"/>
    </xf>
    <xf numFmtId="11" fontId="1" fillId="3" borderId="9" xfId="0" applyNumberFormat="1" applyFont="1" applyFill="1" applyBorder="1" applyAlignment="1" applyProtection="1">
      <alignment horizontal="center"/>
      <protection hidden="1"/>
    </xf>
    <xf numFmtId="0" fontId="1" fillId="3" borderId="5" xfId="0" applyNumberFormat="1" applyFont="1" applyFill="1" applyBorder="1" applyAlignment="1" applyProtection="1">
      <alignment horizontal="center"/>
      <protection hidden="1"/>
    </xf>
    <xf numFmtId="170" fontId="1" fillId="3" borderId="5" xfId="0" applyNumberFormat="1" applyFont="1" applyFill="1" applyBorder="1" applyAlignment="1" applyProtection="1">
      <alignment horizontal="center"/>
      <protection hidden="1"/>
    </xf>
    <xf numFmtId="11" fontId="1" fillId="3" borderId="5" xfId="0" applyNumberFormat="1" applyFont="1" applyFill="1" applyBorder="1" applyAlignment="1" applyProtection="1">
      <alignment horizontal="center"/>
      <protection hidden="1"/>
    </xf>
    <xf numFmtId="11" fontId="1" fillId="3" borderId="2" xfId="0" applyNumberFormat="1" applyFont="1" applyFill="1" applyBorder="1" applyAlignment="1" applyProtection="1">
      <alignment horizontal="center"/>
      <protection hidden="1"/>
    </xf>
    <xf numFmtId="171" fontId="0" fillId="4" borderId="10" xfId="0" applyNumberFormat="1" applyFont="1" applyFill="1" applyBorder="1" applyAlignment="1" applyProtection="1">
      <alignment horizontal="center"/>
      <protection hidden="1"/>
    </xf>
    <xf numFmtId="171" fontId="0" fillId="4" borderId="21" xfId="0" applyNumberFormat="1" applyFont="1" applyFill="1" applyBorder="1" applyAlignment="1" applyProtection="1">
      <alignment horizontal="center"/>
      <protection hidden="1"/>
    </xf>
    <xf numFmtId="11" fontId="1" fillId="3" borderId="7" xfId="0" applyNumberFormat="1" applyFont="1" applyFill="1" applyBorder="1" applyAlignment="1" applyProtection="1">
      <alignment horizontal="center"/>
      <protection hidden="1"/>
    </xf>
    <xf numFmtId="11" fontId="1" fillId="3" borderId="3" xfId="0" applyNumberFormat="1" applyFont="1" applyFill="1" applyBorder="1" applyAlignment="1" applyProtection="1">
      <alignment horizontal="center"/>
      <protection hidden="1"/>
    </xf>
    <xf numFmtId="11" fontId="1" fillId="3" borderId="1" xfId="0" applyNumberFormat="1" applyFont="1" applyFill="1" applyBorder="1" applyAlignment="1" applyProtection="1">
      <alignment horizontal="center"/>
      <protection hidden="1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70" fontId="1" fillId="3" borderId="2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38</xdr:row>
      <xdr:rowOff>19050</xdr:rowOff>
    </xdr:from>
    <xdr:to>
      <xdr:col>1</xdr:col>
      <xdr:colOff>590550</xdr:colOff>
      <xdr:row>68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0"/>
          <a:ext cx="120015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97"/>
  <sheetViews>
    <sheetView tabSelected="1" workbookViewId="0" topLeftCell="A2">
      <selection activeCell="E4" sqref="E4"/>
    </sheetView>
  </sheetViews>
  <sheetFormatPr defaultColWidth="11.421875" defaultRowHeight="12.75"/>
  <cols>
    <col min="9" max="9" width="12.28125" style="0" bestFit="1" customWidth="1"/>
  </cols>
  <sheetData>
    <row r="4" ht="13.5" thickBot="1"/>
    <row r="5" spans="1:11" ht="13.5" thickBot="1">
      <c r="A5" s="132" t="s">
        <v>14</v>
      </c>
      <c r="B5" s="133"/>
      <c r="C5" s="133"/>
      <c r="D5" s="134"/>
      <c r="F5" s="132" t="s">
        <v>12</v>
      </c>
      <c r="G5" s="133"/>
      <c r="H5" s="134"/>
      <c r="I5" s="132" t="s">
        <v>13</v>
      </c>
      <c r="J5" s="133"/>
      <c r="K5" s="134"/>
    </row>
    <row r="6" spans="1:11" ht="12.75">
      <c r="A6" s="135" t="s">
        <v>0</v>
      </c>
      <c r="B6" s="136"/>
      <c r="C6" s="136"/>
      <c r="D6" s="137"/>
      <c r="F6" s="135" t="s">
        <v>5</v>
      </c>
      <c r="G6" s="136"/>
      <c r="H6" s="137"/>
      <c r="I6" s="135" t="s">
        <v>10</v>
      </c>
      <c r="J6" s="136"/>
      <c r="K6" s="137"/>
    </row>
    <row r="7" spans="1:11" ht="13.5" thickBot="1">
      <c r="A7" s="1" t="s">
        <v>1</v>
      </c>
      <c r="B7" s="2" t="s">
        <v>2</v>
      </c>
      <c r="C7" s="2" t="s">
        <v>3</v>
      </c>
      <c r="D7" s="3" t="s">
        <v>4</v>
      </c>
      <c r="F7" s="1" t="s">
        <v>6</v>
      </c>
      <c r="G7" s="2" t="s">
        <v>7</v>
      </c>
      <c r="H7" s="3" t="s">
        <v>8</v>
      </c>
      <c r="I7" s="1" t="s">
        <v>6</v>
      </c>
      <c r="J7" s="2" t="s">
        <v>9</v>
      </c>
      <c r="K7" s="3" t="s">
        <v>11</v>
      </c>
    </row>
    <row r="8" spans="1:11" ht="12.75">
      <c r="A8" s="67">
        <f>B8*C8</f>
        <v>0</v>
      </c>
      <c r="B8" s="10"/>
      <c r="C8" s="10"/>
      <c r="D8" s="4"/>
      <c r="F8" s="18"/>
      <c r="G8" s="20"/>
      <c r="H8" s="73" t="e">
        <f>159000/(F8*G8)</f>
        <v>#DIV/0!</v>
      </c>
      <c r="I8" s="18"/>
      <c r="J8" s="20"/>
      <c r="K8" s="73">
        <f>6.28*I8*J8</f>
        <v>0</v>
      </c>
    </row>
    <row r="9" spans="1:11" ht="12.75">
      <c r="A9" s="68" t="e">
        <f>C9^2/D9</f>
        <v>#DIV/0!</v>
      </c>
      <c r="B9" s="5"/>
      <c r="C9" s="11"/>
      <c r="D9" s="12"/>
      <c r="F9" s="19"/>
      <c r="G9" s="71" t="e">
        <f>159000/(F9*H9)</f>
        <v>#DIV/0!</v>
      </c>
      <c r="H9" s="23"/>
      <c r="I9" s="19"/>
      <c r="J9" s="71" t="e">
        <f>K9/(6.28*I9)</f>
        <v>#DIV/0!</v>
      </c>
      <c r="K9" s="23"/>
    </row>
    <row r="10" spans="1:11" ht="13.5" thickBot="1">
      <c r="A10" s="69">
        <f>B10^2*D10</f>
        <v>0</v>
      </c>
      <c r="B10" s="17"/>
      <c r="C10" s="6"/>
      <c r="D10" s="13"/>
      <c r="F10" s="69" t="e">
        <f>159000/(G10*H10)</f>
        <v>#DIV/0!</v>
      </c>
      <c r="G10" s="21"/>
      <c r="H10" s="22"/>
      <c r="I10" s="69" t="e">
        <f>K10/(6.28*J10)</f>
        <v>#DIV/0!</v>
      </c>
      <c r="J10" s="21"/>
      <c r="K10" s="22"/>
    </row>
    <row r="11" spans="1:4" ht="12.75">
      <c r="A11" s="7"/>
      <c r="B11" s="70" t="e">
        <f>C11/D11</f>
        <v>#DIV/0!</v>
      </c>
      <c r="C11" s="10"/>
      <c r="D11" s="16"/>
    </row>
    <row r="12" spans="1:4" ht="12.75">
      <c r="A12" s="14"/>
      <c r="B12" s="71" t="e">
        <f>A12/C12</f>
        <v>#DIV/0!</v>
      </c>
      <c r="C12" s="11"/>
      <c r="D12" s="8"/>
    </row>
    <row r="13" spans="1:4" ht="13.5" thickBot="1">
      <c r="A13" s="15"/>
      <c r="B13" s="72" t="e">
        <f>(A13/D13)^0.5</f>
        <v>#DIV/0!</v>
      </c>
      <c r="C13" s="6"/>
      <c r="D13" s="13"/>
    </row>
    <row r="14" spans="1:11" ht="12.75">
      <c r="A14" s="7"/>
      <c r="B14" s="10"/>
      <c r="C14" s="70">
        <f>B14*D14</f>
        <v>0</v>
      </c>
      <c r="D14" s="16"/>
      <c r="F14" s="135" t="s">
        <v>15</v>
      </c>
      <c r="G14" s="138"/>
      <c r="H14" s="139"/>
      <c r="I14" s="135" t="s">
        <v>19</v>
      </c>
      <c r="J14" s="136"/>
      <c r="K14" s="137"/>
    </row>
    <row r="15" spans="1:11" ht="12.75">
      <c r="A15" s="14"/>
      <c r="B15" s="11"/>
      <c r="C15" s="71" t="e">
        <f>A15/B15</f>
        <v>#DIV/0!</v>
      </c>
      <c r="D15" s="8"/>
      <c r="F15" s="25" t="s">
        <v>16</v>
      </c>
      <c r="G15" s="24" t="s">
        <v>17</v>
      </c>
      <c r="H15" s="26" t="s">
        <v>18</v>
      </c>
      <c r="I15" s="25" t="s">
        <v>20</v>
      </c>
      <c r="J15" s="24" t="s">
        <v>21</v>
      </c>
      <c r="K15" s="26" t="s">
        <v>22</v>
      </c>
    </row>
    <row r="16" spans="1:11" ht="13.5" thickBot="1">
      <c r="A16" s="15"/>
      <c r="B16" s="6"/>
      <c r="C16" s="72">
        <f>(A16*D16)^0.5</f>
        <v>0</v>
      </c>
      <c r="D16" s="13"/>
      <c r="F16" s="19"/>
      <c r="G16" s="31"/>
      <c r="H16" s="74" t="e">
        <f>(F16*G16)/(F16+G16)</f>
        <v>#DIV/0!</v>
      </c>
      <c r="I16" s="19"/>
      <c r="J16" s="31"/>
      <c r="K16" s="74" t="e">
        <f>(I16*J16)/(I16+J16)</f>
        <v>#DIV/0!</v>
      </c>
    </row>
    <row r="17" spans="1:11" ht="12.75">
      <c r="A17" s="9"/>
      <c r="B17" s="10"/>
      <c r="C17" s="10"/>
      <c r="D17" s="73" t="e">
        <f>C17/B17</f>
        <v>#DIV/0!</v>
      </c>
      <c r="F17" s="28"/>
      <c r="G17" s="27"/>
      <c r="H17" s="29"/>
      <c r="I17" s="28"/>
      <c r="J17" s="27"/>
      <c r="K17" s="29"/>
    </row>
    <row r="18" spans="1:11" ht="12.75">
      <c r="A18" s="14"/>
      <c r="B18" s="5"/>
      <c r="C18" s="11"/>
      <c r="D18" s="74" t="e">
        <f>C18^2/A18</f>
        <v>#DIV/0!</v>
      </c>
      <c r="F18" s="32" t="s">
        <v>16</v>
      </c>
      <c r="G18" s="24" t="s">
        <v>18</v>
      </c>
      <c r="H18" s="26" t="s">
        <v>17</v>
      </c>
      <c r="I18" s="25" t="s">
        <v>20</v>
      </c>
      <c r="J18" s="24" t="s">
        <v>22</v>
      </c>
      <c r="K18" s="26" t="s">
        <v>21</v>
      </c>
    </row>
    <row r="19" spans="1:11" ht="13.5" thickBot="1">
      <c r="A19" s="15"/>
      <c r="B19" s="17"/>
      <c r="C19" s="6"/>
      <c r="D19" s="75" t="e">
        <f>A19/(B19^2)</f>
        <v>#DIV/0!</v>
      </c>
      <c r="F19" s="30"/>
      <c r="G19" s="21"/>
      <c r="H19" s="75" t="e">
        <f>(F19*G19)/(F19-G19)</f>
        <v>#DIV/0!</v>
      </c>
      <c r="I19" s="30"/>
      <c r="J19" s="21"/>
      <c r="K19" s="75" t="e">
        <f>(I19*J19)/(I19-J19)</f>
        <v>#DIV/0!</v>
      </c>
    </row>
    <row r="20" ht="12.75">
      <c r="K20" s="33"/>
    </row>
    <row r="24" ht="13.5" thickBot="1"/>
    <row r="25" spans="1:8" ht="13.5" thickBot="1">
      <c r="A25" s="135" t="s">
        <v>28</v>
      </c>
      <c r="B25" s="136"/>
      <c r="C25" s="136"/>
      <c r="D25" s="137"/>
      <c r="F25" s="123" t="s">
        <v>26</v>
      </c>
      <c r="G25" s="124"/>
      <c r="H25" s="125"/>
    </row>
    <row r="26" spans="1:9" ht="13.5" thickBot="1">
      <c r="A26" s="1" t="s">
        <v>6</v>
      </c>
      <c r="B26" s="2" t="s">
        <v>7</v>
      </c>
      <c r="C26" s="2" t="s">
        <v>9</v>
      </c>
      <c r="D26" s="37" t="s">
        <v>27</v>
      </c>
      <c r="F26" s="126" t="s">
        <v>23</v>
      </c>
      <c r="G26" s="128" t="s">
        <v>24</v>
      </c>
      <c r="H26" s="130" t="s">
        <v>25</v>
      </c>
      <c r="I26" s="34"/>
    </row>
    <row r="27" spans="1:8" ht="12.75">
      <c r="A27" s="85"/>
      <c r="B27" s="86"/>
      <c r="C27" s="61"/>
      <c r="D27" s="87" t="e">
        <f>159000/(A27*B27)</f>
        <v>#DIV/0!</v>
      </c>
      <c r="F27" s="127"/>
      <c r="G27" s="129"/>
      <c r="H27" s="131"/>
    </row>
    <row r="28" spans="1:8" ht="12.75">
      <c r="A28" s="88"/>
      <c r="B28" s="71" t="e">
        <f>159000/(A28*D28)</f>
        <v>#DIV/0!</v>
      </c>
      <c r="C28" s="24"/>
      <c r="D28" s="89"/>
      <c r="F28" s="42"/>
      <c r="G28" s="71" t="e">
        <f>10*LOG(F28)</f>
        <v>#NUM!</v>
      </c>
      <c r="H28" s="74" t="e">
        <f>20*LOG(F28)</f>
        <v>#NUM!</v>
      </c>
    </row>
    <row r="29" spans="1:8" ht="13.5" thickBot="1">
      <c r="A29" s="69" t="e">
        <f>159000/(B29*D29)</f>
        <v>#DIV/0!</v>
      </c>
      <c r="B29" s="90"/>
      <c r="C29" s="2"/>
      <c r="D29" s="91"/>
      <c r="F29" s="68">
        <f>10^(G29/10)</f>
        <v>1</v>
      </c>
      <c r="G29" s="43"/>
      <c r="H29" s="35"/>
    </row>
    <row r="30" spans="1:8" ht="13.5" thickBot="1">
      <c r="A30" s="92"/>
      <c r="B30" s="83"/>
      <c r="C30" s="93"/>
      <c r="D30" s="73">
        <f>6.28*A30*C30</f>
        <v>0</v>
      </c>
      <c r="F30" s="69">
        <f>10^(H30/20)</f>
        <v>1</v>
      </c>
      <c r="G30" s="36"/>
      <c r="H30" s="44"/>
    </row>
    <row r="31" spans="1:4" ht="12.75">
      <c r="A31" s="88"/>
      <c r="B31" s="94"/>
      <c r="C31" s="71" t="e">
        <f>D31/(6.28*A31)</f>
        <v>#DIV/0!</v>
      </c>
      <c r="D31" s="89"/>
    </row>
    <row r="32" spans="1:4" ht="13.5" thickBot="1">
      <c r="A32" s="69" t="e">
        <f>D32/(6.28*C32)</f>
        <v>#DIV/0!</v>
      </c>
      <c r="B32" s="2"/>
      <c r="C32" s="90"/>
      <c r="D32" s="91"/>
    </row>
    <row r="34" ht="12.75">
      <c r="F34" s="50"/>
    </row>
    <row r="36" ht="13.5" thickBot="1"/>
    <row r="37" spans="3:11" ht="13.5" thickBot="1">
      <c r="C37" s="123" t="s">
        <v>46</v>
      </c>
      <c r="D37" s="124"/>
      <c r="E37" s="124"/>
      <c r="F37" s="124"/>
      <c r="G37" s="124"/>
      <c r="H37" s="124"/>
      <c r="I37" s="124"/>
      <c r="J37" s="124"/>
      <c r="K37" s="125"/>
    </row>
    <row r="38" spans="2:12" ht="25.5">
      <c r="B38" s="38"/>
      <c r="C38" s="46" t="s">
        <v>30</v>
      </c>
      <c r="D38" s="48" t="s">
        <v>31</v>
      </c>
      <c r="E38" s="48" t="s">
        <v>32</v>
      </c>
      <c r="F38" s="48" t="s">
        <v>33</v>
      </c>
      <c r="G38" s="48" t="s">
        <v>38</v>
      </c>
      <c r="H38" s="48" t="s">
        <v>39</v>
      </c>
      <c r="I38" s="48" t="s">
        <v>34</v>
      </c>
      <c r="J38" s="48" t="s">
        <v>35</v>
      </c>
      <c r="K38" s="49" t="s">
        <v>36</v>
      </c>
      <c r="L38" s="40"/>
    </row>
    <row r="39" spans="2:12" ht="12.75">
      <c r="B39" s="39"/>
      <c r="C39" s="47" t="s">
        <v>4</v>
      </c>
      <c r="D39" s="45" t="s">
        <v>9</v>
      </c>
      <c r="E39" s="45" t="s">
        <v>7</v>
      </c>
      <c r="F39" s="45" t="s">
        <v>6</v>
      </c>
      <c r="G39" s="54" t="s">
        <v>37</v>
      </c>
      <c r="H39" s="54" t="s">
        <v>8</v>
      </c>
      <c r="I39" s="54" t="s">
        <v>29</v>
      </c>
      <c r="J39" s="54" t="s">
        <v>48</v>
      </c>
      <c r="K39" s="55" t="s">
        <v>49</v>
      </c>
      <c r="L39" s="41"/>
    </row>
    <row r="40" spans="2:12" ht="12.75">
      <c r="B40" s="39"/>
      <c r="C40" s="76"/>
      <c r="D40" s="77"/>
      <c r="E40" s="52"/>
      <c r="F40" s="77"/>
      <c r="G40" s="81">
        <f>6.28*F40*D40</f>
        <v>0</v>
      </c>
      <c r="H40" s="56"/>
      <c r="I40" s="81">
        <f>((C40^2)+(G40^2))^0.5</f>
        <v>0</v>
      </c>
      <c r="J40" s="81" t="e">
        <f>G40/C40</f>
        <v>#DIV/0!</v>
      </c>
      <c r="K40" s="74" t="e">
        <f>C40/G40</f>
        <v>#DIV/0!</v>
      </c>
      <c r="L40" s="41"/>
    </row>
    <row r="41" spans="2:12" ht="12.75">
      <c r="B41" s="41"/>
      <c r="C41" s="53"/>
      <c r="D41" s="64"/>
      <c r="E41" s="64"/>
      <c r="F41" s="64"/>
      <c r="G41" s="57"/>
      <c r="H41" s="57"/>
      <c r="I41" s="57"/>
      <c r="J41" s="57"/>
      <c r="K41" s="58"/>
      <c r="L41" s="51"/>
    </row>
    <row r="42" spans="2:12" ht="12.75">
      <c r="B42" s="41"/>
      <c r="C42" s="53"/>
      <c r="D42" s="64"/>
      <c r="E42" s="64"/>
      <c r="F42" s="64"/>
      <c r="G42" s="57"/>
      <c r="H42" s="57"/>
      <c r="I42" s="57"/>
      <c r="J42" s="57"/>
      <c r="K42" s="58"/>
      <c r="L42" s="51"/>
    </row>
    <row r="43" spans="2:12" ht="6.75" customHeight="1">
      <c r="B43" s="41"/>
      <c r="C43" s="53"/>
      <c r="D43" s="64"/>
      <c r="E43" s="64"/>
      <c r="F43" s="64"/>
      <c r="G43" s="57"/>
      <c r="H43" s="57"/>
      <c r="I43" s="57"/>
      <c r="J43" s="57"/>
      <c r="K43" s="58"/>
      <c r="L43" s="51"/>
    </row>
    <row r="44" spans="3:12" ht="12.75">
      <c r="C44" s="78"/>
      <c r="D44" s="65"/>
      <c r="E44" s="84"/>
      <c r="F44" s="77"/>
      <c r="G44" s="56"/>
      <c r="H44" s="81" t="e">
        <f>1/(6.28*F44*E44)</f>
        <v>#DIV/0!</v>
      </c>
      <c r="I44" s="81" t="e">
        <f>((C44^2)+(H44^2))^0.5</f>
        <v>#DIV/0!</v>
      </c>
      <c r="J44" s="81" t="e">
        <f>H44/C44</f>
        <v>#DIV/0!</v>
      </c>
      <c r="K44" s="74" t="e">
        <f>C44/H44</f>
        <v>#DIV/0!</v>
      </c>
      <c r="L44" s="51"/>
    </row>
    <row r="45" spans="3:12" ht="12.75">
      <c r="C45" s="66"/>
      <c r="D45" s="64"/>
      <c r="E45" s="64"/>
      <c r="F45" s="64"/>
      <c r="G45" s="57"/>
      <c r="H45" s="57"/>
      <c r="I45" s="57"/>
      <c r="J45" s="57"/>
      <c r="K45" s="58"/>
      <c r="L45" s="51"/>
    </row>
    <row r="46" spans="3:12" ht="12.75">
      <c r="C46" s="66"/>
      <c r="D46" s="64"/>
      <c r="E46" s="64"/>
      <c r="F46" s="64"/>
      <c r="G46" s="57"/>
      <c r="H46" s="57"/>
      <c r="I46" s="57"/>
      <c r="J46" s="57"/>
      <c r="K46" s="58"/>
      <c r="L46" s="51"/>
    </row>
    <row r="47" spans="3:12" ht="6.75" customHeight="1">
      <c r="C47" s="66"/>
      <c r="D47" s="64"/>
      <c r="E47" s="64"/>
      <c r="F47" s="64"/>
      <c r="G47" s="57"/>
      <c r="H47" s="57"/>
      <c r="I47" s="57"/>
      <c r="J47" s="57"/>
      <c r="K47" s="58"/>
      <c r="L47" s="51"/>
    </row>
    <row r="48" spans="3:12" ht="12.75">
      <c r="C48" s="78"/>
      <c r="D48" s="77"/>
      <c r="E48" s="65"/>
      <c r="F48" s="77"/>
      <c r="G48" s="81">
        <f>6.28*F48*D48</f>
        <v>0</v>
      </c>
      <c r="H48" s="56"/>
      <c r="I48" s="81" t="e">
        <f>(C48*G48)/(((C48^2)+(G48^2))^0.5)</f>
        <v>#DIV/0!</v>
      </c>
      <c r="J48" s="81" t="e">
        <f>G48/C48</f>
        <v>#DIV/0!</v>
      </c>
      <c r="K48" s="74" t="e">
        <f>C48/G48</f>
        <v>#DIV/0!</v>
      </c>
      <c r="L48" s="51"/>
    </row>
    <row r="49" spans="3:12" ht="12.75">
      <c r="C49" s="66"/>
      <c r="D49" s="64"/>
      <c r="E49" s="64"/>
      <c r="F49" s="64"/>
      <c r="G49" s="57"/>
      <c r="H49" s="57"/>
      <c r="I49" s="57"/>
      <c r="J49" s="57"/>
      <c r="K49" s="58"/>
      <c r="L49" s="51"/>
    </row>
    <row r="50" spans="3:12" ht="12.75">
      <c r="C50" s="66"/>
      <c r="D50" s="64"/>
      <c r="E50" s="64"/>
      <c r="F50" s="64"/>
      <c r="G50" s="57"/>
      <c r="H50" s="57"/>
      <c r="I50" s="57"/>
      <c r="J50" s="57"/>
      <c r="K50" s="58"/>
      <c r="L50" s="51"/>
    </row>
    <row r="51" spans="3:12" ht="9" customHeight="1">
      <c r="C51" s="66"/>
      <c r="D51" s="64"/>
      <c r="E51" s="64"/>
      <c r="F51" s="64"/>
      <c r="G51" s="57"/>
      <c r="H51" s="57"/>
      <c r="I51" s="57"/>
      <c r="J51" s="57"/>
      <c r="K51" s="58"/>
      <c r="L51" s="51"/>
    </row>
    <row r="52" spans="3:12" ht="12.75">
      <c r="C52" s="78"/>
      <c r="D52" s="65"/>
      <c r="E52" s="77"/>
      <c r="F52" s="77"/>
      <c r="G52" s="56"/>
      <c r="H52" s="81" t="e">
        <f>1/(6.28*F52*E52)</f>
        <v>#DIV/0!</v>
      </c>
      <c r="I52" s="81" t="e">
        <f>(C52*H52)/(((C52^2)+(H52^2))^0.5)</f>
        <v>#DIV/0!</v>
      </c>
      <c r="J52" s="81" t="e">
        <f>H52/C52</f>
        <v>#DIV/0!</v>
      </c>
      <c r="K52" s="74" t="e">
        <f>C52/H52</f>
        <v>#DIV/0!</v>
      </c>
      <c r="L52" s="51"/>
    </row>
    <row r="53" spans="3:12" ht="12.75">
      <c r="C53" s="66"/>
      <c r="D53" s="64"/>
      <c r="E53" s="64"/>
      <c r="F53" s="64"/>
      <c r="G53" s="57"/>
      <c r="H53" s="57"/>
      <c r="I53" s="57"/>
      <c r="J53" s="57"/>
      <c r="K53" s="58"/>
      <c r="L53" s="51"/>
    </row>
    <row r="54" spans="3:12" ht="12.75">
      <c r="C54" s="66"/>
      <c r="D54" s="64"/>
      <c r="E54" s="64"/>
      <c r="F54" s="64"/>
      <c r="G54" s="57"/>
      <c r="H54" s="57"/>
      <c r="I54" s="57"/>
      <c r="J54" s="57"/>
      <c r="K54" s="58"/>
      <c r="L54" s="51"/>
    </row>
    <row r="55" spans="3:12" ht="4.5" customHeight="1">
      <c r="C55" s="66"/>
      <c r="D55" s="64"/>
      <c r="E55" s="64"/>
      <c r="F55" s="64"/>
      <c r="G55" s="57"/>
      <c r="H55" s="57"/>
      <c r="I55" s="57"/>
      <c r="J55" s="57"/>
      <c r="K55" s="58"/>
      <c r="L55" s="51"/>
    </row>
    <row r="56" spans="3:12" ht="12.75">
      <c r="C56" s="78"/>
      <c r="D56" s="77"/>
      <c r="E56" s="77"/>
      <c r="F56" s="77"/>
      <c r="G56" s="81">
        <f>6.28*F56*D56</f>
        <v>0</v>
      </c>
      <c r="H56" s="81" t="e">
        <f>1/(6.28*F56*E56)</f>
        <v>#DIV/0!</v>
      </c>
      <c r="I56" s="81" t="e">
        <f>(C56+((G56+H56)^2))^0.5</f>
        <v>#DIV/0!</v>
      </c>
      <c r="J56" s="81" t="e">
        <f>(G56-H56)/C56</f>
        <v>#DIV/0!</v>
      </c>
      <c r="K56" s="74" t="e">
        <f>1/J56</f>
        <v>#DIV/0!</v>
      </c>
      <c r="L56" s="51"/>
    </row>
    <row r="57" spans="3:12" ht="12.75">
      <c r="C57" s="66"/>
      <c r="D57" s="64"/>
      <c r="E57" s="64"/>
      <c r="F57" s="64"/>
      <c r="G57" s="57"/>
      <c r="H57" s="57"/>
      <c r="I57" s="57"/>
      <c r="J57" s="57"/>
      <c r="K57" s="58"/>
      <c r="L57" s="51"/>
    </row>
    <row r="58" spans="3:12" ht="15" customHeight="1">
      <c r="C58" s="66"/>
      <c r="D58" s="64"/>
      <c r="E58" s="64"/>
      <c r="F58" s="64"/>
      <c r="G58" s="57"/>
      <c r="H58" s="57"/>
      <c r="I58" s="57"/>
      <c r="J58" s="57"/>
      <c r="K58" s="58"/>
      <c r="L58" s="51"/>
    </row>
    <row r="59" spans="3:12" ht="4.5" customHeight="1">
      <c r="C59" s="66"/>
      <c r="D59" s="64"/>
      <c r="E59" s="64"/>
      <c r="F59" s="64"/>
      <c r="G59" s="57"/>
      <c r="H59" s="57"/>
      <c r="I59" s="57"/>
      <c r="J59" s="57"/>
      <c r="K59" s="58"/>
      <c r="L59" s="51"/>
    </row>
    <row r="60" spans="3:12" ht="12.75">
      <c r="C60" s="78"/>
      <c r="D60" s="77"/>
      <c r="E60" s="77"/>
      <c r="F60" s="77"/>
      <c r="G60" s="81">
        <f>6.28*F60*D60</f>
        <v>0</v>
      </c>
      <c r="H60" s="81" t="e">
        <f>1/(6.28*F60*E60)</f>
        <v>#DIV/0!</v>
      </c>
      <c r="I60" s="81" t="e">
        <f>C60/(1+((C60^2)*((1/G60)-(1/H60))^2))^0.5</f>
        <v>#DIV/0!</v>
      </c>
      <c r="J60" s="81" t="e">
        <f>C60/(G60-H60)</f>
        <v>#DIV/0!</v>
      </c>
      <c r="K60" s="74" t="e">
        <f>1/J60</f>
        <v>#DIV/0!</v>
      </c>
      <c r="L60" s="51"/>
    </row>
    <row r="61" spans="3:12" ht="12.75">
      <c r="C61" s="66"/>
      <c r="D61" s="64"/>
      <c r="E61" s="64"/>
      <c r="F61" s="64"/>
      <c r="G61" s="57"/>
      <c r="H61" s="57"/>
      <c r="I61" s="57"/>
      <c r="J61" s="57"/>
      <c r="K61" s="58"/>
      <c r="L61" s="51"/>
    </row>
    <row r="62" spans="3:12" ht="12.75">
      <c r="C62" s="66"/>
      <c r="D62" s="64"/>
      <c r="E62" s="64"/>
      <c r="F62" s="64"/>
      <c r="G62" s="57"/>
      <c r="H62" s="57"/>
      <c r="I62" s="57"/>
      <c r="J62" s="57"/>
      <c r="K62" s="58"/>
      <c r="L62" s="51"/>
    </row>
    <row r="63" spans="3:12" ht="6.75" customHeight="1">
      <c r="C63" s="66"/>
      <c r="D63" s="64"/>
      <c r="E63" s="64"/>
      <c r="F63" s="64"/>
      <c r="G63" s="57"/>
      <c r="H63" s="57"/>
      <c r="I63" s="57"/>
      <c r="J63" s="57"/>
      <c r="K63" s="58"/>
      <c r="L63" s="51"/>
    </row>
    <row r="64" spans="3:12" ht="14.25" customHeight="1">
      <c r="C64" s="78"/>
      <c r="D64" s="77"/>
      <c r="E64" s="77"/>
      <c r="F64" s="77"/>
      <c r="G64" s="81">
        <f>6.28*F64*D64</f>
        <v>0</v>
      </c>
      <c r="H64" s="81" t="e">
        <f>1/(6.28*F64*E64)</f>
        <v>#DIV/0!</v>
      </c>
      <c r="I64" s="81" t="e">
        <f>H64*((((C64^2)+(G64^2))/((C64^2)+(G64-H64)^2))^0.5)</f>
        <v>#DIV/0!</v>
      </c>
      <c r="J64" s="81" t="e">
        <f>((C64^2)+(G64^2)-(G64*H64))/(C64*H64)</f>
        <v>#DIV/0!</v>
      </c>
      <c r="K64" s="74" t="e">
        <f>1/J64</f>
        <v>#DIV/0!</v>
      </c>
      <c r="L64" s="51"/>
    </row>
    <row r="65" spans="3:12" ht="12.75">
      <c r="C65" s="66"/>
      <c r="D65" s="64"/>
      <c r="E65" s="64"/>
      <c r="F65" s="64"/>
      <c r="G65" s="57"/>
      <c r="H65" s="57"/>
      <c r="I65" s="57"/>
      <c r="J65" s="57"/>
      <c r="K65" s="58"/>
      <c r="L65" s="51"/>
    </row>
    <row r="66" spans="3:12" ht="12.75">
      <c r="C66" s="66"/>
      <c r="D66" s="64"/>
      <c r="E66" s="64"/>
      <c r="F66" s="64"/>
      <c r="G66" s="57"/>
      <c r="H66" s="57"/>
      <c r="I66" s="57"/>
      <c r="J66" s="57"/>
      <c r="K66" s="58"/>
      <c r="L66" s="51"/>
    </row>
    <row r="67" spans="3:12" ht="5.25" customHeight="1">
      <c r="C67" s="66"/>
      <c r="D67" s="64"/>
      <c r="E67" s="64"/>
      <c r="F67" s="64"/>
      <c r="G67" s="57"/>
      <c r="H67" s="57"/>
      <c r="I67" s="57"/>
      <c r="J67" s="57"/>
      <c r="K67" s="58"/>
      <c r="L67" s="51"/>
    </row>
    <row r="68" spans="3:12" ht="14.25" customHeight="1" thickBot="1">
      <c r="C68" s="79"/>
      <c r="D68" s="80"/>
      <c r="E68" s="80"/>
      <c r="F68" s="80"/>
      <c r="G68" s="82">
        <f>6.28*F68*D68</f>
        <v>0</v>
      </c>
      <c r="H68" s="82" t="e">
        <f>1/(6.28*F68*E68)</f>
        <v>#DIV/0!</v>
      </c>
      <c r="I68" s="82" t="e">
        <f>G68*((((C68^2)+(H68^2))/((C68^2)+(G68-H68)^2))^0.5)</f>
        <v>#DIV/0!</v>
      </c>
      <c r="J68" s="82" t="e">
        <f>((C68^2)+(H68^2)-(G68*H68))/(C68*G68)</f>
        <v>#DIV/0!</v>
      </c>
      <c r="K68" s="75" t="e">
        <f>1/J68</f>
        <v>#DIV/0!</v>
      </c>
      <c r="L68" s="51"/>
    </row>
    <row r="74" ht="13.5" thickBot="1"/>
    <row r="75" spans="2:11" ht="13.5" thickBot="1">
      <c r="B75" s="123" t="s">
        <v>52</v>
      </c>
      <c r="C75" s="124"/>
      <c r="D75" s="124"/>
      <c r="E75" s="124"/>
      <c r="F75" s="124"/>
      <c r="G75" s="124"/>
      <c r="H75" s="124"/>
      <c r="I75" s="124"/>
      <c r="J75" s="124"/>
      <c r="K75" s="125"/>
    </row>
    <row r="76" spans="2:11" ht="14.25" customHeight="1">
      <c r="B76" s="59" t="s">
        <v>4</v>
      </c>
      <c r="C76" s="60" t="s">
        <v>7</v>
      </c>
      <c r="D76" s="61" t="s">
        <v>3</v>
      </c>
      <c r="E76" s="61" t="s">
        <v>43</v>
      </c>
      <c r="F76" s="61" t="s">
        <v>40</v>
      </c>
      <c r="G76" s="61" t="s">
        <v>47</v>
      </c>
      <c r="H76" s="61" t="s">
        <v>44</v>
      </c>
      <c r="I76" s="62" t="s">
        <v>45</v>
      </c>
      <c r="J76" s="62" t="s">
        <v>41</v>
      </c>
      <c r="K76" s="63" t="s">
        <v>42</v>
      </c>
    </row>
    <row r="77" spans="2:11" ht="13.5" thickBot="1">
      <c r="B77" s="95"/>
      <c r="C77" s="96"/>
      <c r="D77" s="21"/>
      <c r="E77" s="21"/>
      <c r="F77" s="21"/>
      <c r="G77" s="72">
        <f>B77*C77</f>
        <v>0</v>
      </c>
      <c r="H77" s="97" t="e">
        <f>D77*(1-((2.7182818^-(F77/G77))))</f>
        <v>#DIV/0!</v>
      </c>
      <c r="I77" s="97" t="e">
        <f>D77*(2.7182818^-(F77/G77))</f>
        <v>#DIV/0!</v>
      </c>
      <c r="J77" s="72" t="e">
        <f>0.16/G77</f>
        <v>#DIV/0!</v>
      </c>
      <c r="K77" s="75">
        <f>6.28*E77*B77*C77</f>
        <v>0</v>
      </c>
    </row>
    <row r="78" spans="8:9" ht="12.75">
      <c r="H78" s="98"/>
      <c r="I78" s="99"/>
    </row>
    <row r="79" spans="8:9" ht="12.75">
      <c r="H79" s="25" t="s">
        <v>50</v>
      </c>
      <c r="I79" s="100" t="s">
        <v>51</v>
      </c>
    </row>
    <row r="80" spans="8:9" ht="13.5" thickBot="1">
      <c r="H80" s="122" t="e">
        <f>H77/B77</f>
        <v>#DIV/0!</v>
      </c>
      <c r="I80" s="121" t="e">
        <f>I77/B77</f>
        <v>#DIV/0!</v>
      </c>
    </row>
    <row r="82" ht="13.5" thickBot="1"/>
    <row r="83" spans="2:9" ht="13.5" thickBot="1">
      <c r="B83" s="123" t="s">
        <v>57</v>
      </c>
      <c r="C83" s="124"/>
      <c r="D83" s="124"/>
      <c r="E83" s="124"/>
      <c r="F83" s="124"/>
      <c r="G83" s="124"/>
      <c r="H83" s="124"/>
      <c r="I83" s="125"/>
    </row>
    <row r="84" spans="2:9" ht="14.25" customHeight="1">
      <c r="B84" s="101" t="s">
        <v>4</v>
      </c>
      <c r="C84" s="61" t="s">
        <v>7</v>
      </c>
      <c r="D84" s="61" t="s">
        <v>3</v>
      </c>
      <c r="E84" s="61" t="s">
        <v>55</v>
      </c>
      <c r="F84" s="61" t="s">
        <v>54</v>
      </c>
      <c r="G84" s="61" t="s">
        <v>53</v>
      </c>
      <c r="H84" s="102" t="s">
        <v>56</v>
      </c>
      <c r="I84" s="103" t="s">
        <v>59</v>
      </c>
    </row>
    <row r="85" spans="2:9" ht="12.75">
      <c r="B85" s="113" t="e">
        <f>F85/(C85*H85)</f>
        <v>#DIV/0!</v>
      </c>
      <c r="C85" s="107"/>
      <c r="D85" s="11"/>
      <c r="E85" s="108"/>
      <c r="F85" s="108"/>
      <c r="G85" s="116" t="e">
        <f>E85/B85</f>
        <v>#DIV/0!</v>
      </c>
      <c r="H85" s="118" t="e">
        <f>-LN(1-(E85/D85))</f>
        <v>#DIV/0!</v>
      </c>
      <c r="I85" s="120" t="e">
        <f>B85*C85</f>
        <v>#DIV/0!</v>
      </c>
    </row>
    <row r="86" spans="2:9" ht="12.75">
      <c r="B86" s="109"/>
      <c r="C86" s="114" t="e">
        <f>F86/(H86*B86)</f>
        <v>#DIV/0!</v>
      </c>
      <c r="D86" s="11"/>
      <c r="E86" s="108"/>
      <c r="F86" s="108"/>
      <c r="G86" s="116" t="e">
        <f>E86/B86</f>
        <v>#DIV/0!</v>
      </c>
      <c r="H86" s="118" t="e">
        <f>-LN(1-(E86/D86))</f>
        <v>#DIV/0!</v>
      </c>
      <c r="I86" s="120" t="e">
        <f>B86*C86</f>
        <v>#DIV/0!</v>
      </c>
    </row>
    <row r="87" spans="2:9" ht="12.75">
      <c r="B87" s="109"/>
      <c r="C87" s="107"/>
      <c r="D87" s="71" t="e">
        <f>E87/(1-(2.7182818^-(F87/(B87*C87))))</f>
        <v>#DIV/0!</v>
      </c>
      <c r="E87" s="108"/>
      <c r="F87" s="108"/>
      <c r="G87" s="116" t="e">
        <f>E87/B87</f>
        <v>#DIV/0!</v>
      </c>
      <c r="H87" s="118" t="e">
        <f>-LN(1-(E87/D87))</f>
        <v>#DIV/0!</v>
      </c>
      <c r="I87" s="120">
        <f>B87*C87</f>
        <v>0</v>
      </c>
    </row>
    <row r="88" spans="1:9" ht="12.75">
      <c r="A88" s="50"/>
      <c r="B88" s="109"/>
      <c r="C88" s="107"/>
      <c r="D88" s="11"/>
      <c r="E88" s="115" t="e">
        <f>D88*(1-(2.7182818^-(F88/(B88*C88))))</f>
        <v>#DIV/0!</v>
      </c>
      <c r="F88" s="108"/>
      <c r="G88" s="116" t="e">
        <f>E88/B88</f>
        <v>#DIV/0!</v>
      </c>
      <c r="H88" s="118" t="e">
        <f>-LN(1-(E88/D88))</f>
        <v>#DIV/0!</v>
      </c>
      <c r="I88" s="120">
        <f>B88*C88</f>
        <v>0</v>
      </c>
    </row>
    <row r="89" spans="1:9" ht="13.5" thickBot="1">
      <c r="A89" s="50"/>
      <c r="B89" s="110"/>
      <c r="C89" s="111"/>
      <c r="D89" s="17"/>
      <c r="E89" s="112"/>
      <c r="F89" s="140" t="e">
        <f>B89*C89*H89</f>
        <v>#DIV/0!</v>
      </c>
      <c r="G89" s="117" t="e">
        <f>E89/B89</f>
        <v>#DIV/0!</v>
      </c>
      <c r="H89" s="119" t="e">
        <f>-LN(1-(E89/D89))</f>
        <v>#DIV/0!</v>
      </c>
      <c r="I89" s="121">
        <f>B89*C89</f>
        <v>0</v>
      </c>
    </row>
    <row r="90" ht="13.5" thickBot="1"/>
    <row r="91" spans="2:9" ht="13.5" thickBot="1">
      <c r="B91" s="123" t="s">
        <v>58</v>
      </c>
      <c r="C91" s="124"/>
      <c r="D91" s="124"/>
      <c r="E91" s="124"/>
      <c r="F91" s="124"/>
      <c r="G91" s="124"/>
      <c r="H91" s="124"/>
      <c r="I91" s="125"/>
    </row>
    <row r="92" spans="2:9" ht="13.5" customHeight="1">
      <c r="B92" s="104" t="s">
        <v>4</v>
      </c>
      <c r="C92" s="105" t="s">
        <v>7</v>
      </c>
      <c r="D92" s="105" t="s">
        <v>3</v>
      </c>
      <c r="E92" s="105" t="s">
        <v>55</v>
      </c>
      <c r="F92" s="105" t="s">
        <v>54</v>
      </c>
      <c r="G92" s="105" t="s">
        <v>53</v>
      </c>
      <c r="H92" s="106" t="s">
        <v>56</v>
      </c>
      <c r="I92" s="103" t="s">
        <v>59</v>
      </c>
    </row>
    <row r="93" spans="2:9" ht="12.75">
      <c r="B93" s="113" t="e">
        <f>F93/(C93*H93)</f>
        <v>#DIV/0!</v>
      </c>
      <c r="C93" s="107"/>
      <c r="D93" s="11"/>
      <c r="E93" s="108"/>
      <c r="F93" s="108"/>
      <c r="G93" s="116" t="e">
        <f>E93/B93</f>
        <v>#DIV/0!</v>
      </c>
      <c r="H93" s="118" t="e">
        <f>-LN(E93/D93)</f>
        <v>#DIV/0!</v>
      </c>
      <c r="I93" s="120" t="e">
        <f>B93*C93</f>
        <v>#DIV/0!</v>
      </c>
    </row>
    <row r="94" spans="2:9" ht="12.75">
      <c r="B94" s="109"/>
      <c r="C94" s="114" t="e">
        <f>F94/(H94*B94)</f>
        <v>#DIV/0!</v>
      </c>
      <c r="D94" s="11"/>
      <c r="E94" s="108"/>
      <c r="F94" s="108"/>
      <c r="G94" s="116" t="e">
        <f>E94/B94</f>
        <v>#DIV/0!</v>
      </c>
      <c r="H94" s="118" t="e">
        <f>-LN(E94/D94)</f>
        <v>#DIV/0!</v>
      </c>
      <c r="I94" s="120" t="e">
        <f>B94*C94</f>
        <v>#DIV/0!</v>
      </c>
    </row>
    <row r="95" spans="2:9" ht="12.75">
      <c r="B95" s="109"/>
      <c r="C95" s="107"/>
      <c r="D95" s="71" t="e">
        <f>E95/(2.7182818^-(F95/(B95*C95)))</f>
        <v>#DIV/0!</v>
      </c>
      <c r="E95" s="108"/>
      <c r="F95" s="108"/>
      <c r="G95" s="116" t="e">
        <f>E95/B95</f>
        <v>#DIV/0!</v>
      </c>
      <c r="H95" s="118" t="e">
        <f>-LN(E95/D95)</f>
        <v>#DIV/0!</v>
      </c>
      <c r="I95" s="120">
        <f>B95*C95</f>
        <v>0</v>
      </c>
    </row>
    <row r="96" spans="2:9" ht="12.75">
      <c r="B96" s="109"/>
      <c r="C96" s="107"/>
      <c r="D96" s="11"/>
      <c r="E96" s="115" t="e">
        <f>D96*(2.7182818^-(F96/(B96*C96)))</f>
        <v>#DIV/0!</v>
      </c>
      <c r="F96" s="108"/>
      <c r="G96" s="116" t="e">
        <f>E96/B96</f>
        <v>#DIV/0!</v>
      </c>
      <c r="H96" s="118" t="e">
        <f>-LN(E96/D96)</f>
        <v>#DIV/0!</v>
      </c>
      <c r="I96" s="120">
        <f>B96*C96</f>
        <v>0</v>
      </c>
    </row>
    <row r="97" spans="2:9" ht="13.5" thickBot="1">
      <c r="B97" s="110"/>
      <c r="C97" s="111"/>
      <c r="D97" s="17"/>
      <c r="E97" s="112"/>
      <c r="F97" s="140" t="e">
        <f>B97*C97*H97</f>
        <v>#DIV/0!</v>
      </c>
      <c r="G97" s="117" t="e">
        <f>E97/B97</f>
        <v>#DIV/0!</v>
      </c>
      <c r="H97" s="119" t="e">
        <f>-LN(E97/D97)</f>
        <v>#DIV/0!</v>
      </c>
      <c r="I97" s="120">
        <f>B97*C97</f>
        <v>0</v>
      </c>
    </row>
  </sheetData>
  <sheetProtection password="D913" sheet="1" objects="1" scenarios="1"/>
  <mergeCells count="17">
    <mergeCell ref="A5:D5"/>
    <mergeCell ref="F5:H5"/>
    <mergeCell ref="I5:K5"/>
    <mergeCell ref="A25:D25"/>
    <mergeCell ref="F14:H14"/>
    <mergeCell ref="I14:K14"/>
    <mergeCell ref="A6:D6"/>
    <mergeCell ref="F6:H6"/>
    <mergeCell ref="I6:K6"/>
    <mergeCell ref="F25:H25"/>
    <mergeCell ref="B91:I91"/>
    <mergeCell ref="B83:I83"/>
    <mergeCell ref="B75:K75"/>
    <mergeCell ref="F26:F27"/>
    <mergeCell ref="G26:G27"/>
    <mergeCell ref="H26:H27"/>
    <mergeCell ref="C37:K37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Dietrich Grötzer</dc:creator>
  <cp:keywords/>
  <dc:description/>
  <cp:lastModifiedBy>Dietrich Grötzer</cp:lastModifiedBy>
  <dcterms:created xsi:type="dcterms:W3CDTF">2004-12-17T04:44:43Z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